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trid\Dokumente\Geschäftliches\BizTrain4U\Kunden\Brainyoo\KSL _ Prüfungstrainer Material, Grafiken etc\Kaufm Steuerung u Kontrolle\"/>
    </mc:Choice>
  </mc:AlternateContent>
  <bookViews>
    <workbookView xWindow="0" yWindow="0" windowWidth="26083" windowHeight="11045"/>
  </bookViews>
  <sheets>
    <sheet name="KSK_Contr7ff" sheetId="1" r:id="rId1"/>
  </sheets>
  <definedNames>
    <definedName name="_xlnm.Print_Area" localSheetId="0">KSK_Contr7ff!$A$28:$O$48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H46" i="1"/>
  <c r="I46" i="1"/>
  <c r="F46" i="1"/>
  <c r="C39" i="1" l="1"/>
  <c r="I38" i="1"/>
  <c r="H38" i="1"/>
  <c r="G38" i="1"/>
  <c r="F38" i="1"/>
  <c r="E38" i="1"/>
  <c r="K38" i="1" s="1"/>
  <c r="L38" i="1" s="1"/>
  <c r="I37" i="1"/>
  <c r="H37" i="1"/>
  <c r="G37" i="1"/>
  <c r="F37" i="1"/>
  <c r="K37" i="1" s="1"/>
  <c r="L37" i="1" s="1"/>
  <c r="E37" i="1"/>
  <c r="I36" i="1"/>
  <c r="H36" i="1"/>
  <c r="G36" i="1"/>
  <c r="F36" i="1"/>
  <c r="E36" i="1"/>
  <c r="K36" i="1" s="1"/>
  <c r="L36" i="1" s="1"/>
  <c r="I35" i="1"/>
  <c r="H35" i="1"/>
  <c r="G35" i="1"/>
  <c r="F35" i="1"/>
  <c r="K35" i="1" s="1"/>
  <c r="L35" i="1" s="1"/>
  <c r="E35" i="1"/>
  <c r="I34" i="1"/>
  <c r="I39" i="1" s="1"/>
  <c r="I14" i="1" s="1"/>
  <c r="H34" i="1"/>
  <c r="G34" i="1"/>
  <c r="F34" i="1"/>
  <c r="E34" i="1"/>
  <c r="K34" i="1" s="1"/>
  <c r="L34" i="1" s="1"/>
  <c r="I33" i="1"/>
  <c r="H33" i="1"/>
  <c r="G33" i="1"/>
  <c r="F33" i="1"/>
  <c r="K33" i="1" s="1"/>
  <c r="L33" i="1" s="1"/>
  <c r="E33" i="1"/>
  <c r="I32" i="1"/>
  <c r="H32" i="1"/>
  <c r="H39" i="1" s="1"/>
  <c r="H14" i="1" s="1"/>
  <c r="G32" i="1"/>
  <c r="G39" i="1" s="1"/>
  <c r="F32" i="1"/>
  <c r="F39" i="1" s="1"/>
  <c r="E32" i="1"/>
  <c r="K32" i="1" s="1"/>
  <c r="L32" i="1" s="1"/>
  <c r="B22" i="1"/>
  <c r="I21" i="1"/>
  <c r="B21" i="1"/>
  <c r="I19" i="1"/>
  <c r="H19" i="1"/>
  <c r="G19" i="1"/>
  <c r="F19" i="1"/>
  <c r="I17" i="1"/>
  <c r="H17" i="1"/>
  <c r="G17" i="1"/>
  <c r="F17" i="1"/>
  <c r="D13" i="1"/>
  <c r="C13" i="1"/>
  <c r="D12" i="1"/>
  <c r="C12" i="1"/>
  <c r="D11" i="1"/>
  <c r="C11" i="1"/>
  <c r="D10" i="1"/>
  <c r="C10" i="1"/>
  <c r="D9" i="1"/>
  <c r="C9" i="1"/>
  <c r="D8" i="1"/>
  <c r="C8" i="1"/>
  <c r="C14" i="1" s="1"/>
  <c r="D7" i="1"/>
  <c r="C7" i="1"/>
  <c r="E39" i="1" l="1"/>
  <c r="H40" i="1" l="1"/>
  <c r="H41" i="1" s="1"/>
  <c r="H43" i="1" s="1"/>
  <c r="H45" i="1" s="1"/>
  <c r="K39" i="1"/>
  <c r="L39" i="1" s="1"/>
  <c r="F40" i="1"/>
  <c r="G40" i="1"/>
  <c r="G41" i="1" s="1"/>
  <c r="I40" i="1"/>
  <c r="G16" i="1" l="1"/>
  <c r="G43" i="1"/>
  <c r="G45" i="1" s="1"/>
  <c r="F41" i="1"/>
  <c r="K40" i="1"/>
  <c r="L40" i="1" s="1"/>
  <c r="F15" i="1"/>
  <c r="I15" i="1"/>
  <c r="I41" i="1"/>
  <c r="I43" i="1" s="1"/>
  <c r="I45" i="1" s="1"/>
  <c r="I47" i="1" s="1"/>
  <c r="H21" i="1"/>
  <c r="H47" i="1"/>
  <c r="K41" i="1" l="1"/>
  <c r="L41" i="1" s="1"/>
  <c r="F43" i="1"/>
  <c r="F45" i="1" s="1"/>
  <c r="F16" i="1"/>
  <c r="G47" i="1"/>
  <c r="G21" i="1"/>
  <c r="F21" i="1" l="1"/>
  <c r="F47" i="1"/>
</calcChain>
</file>

<file path=xl/sharedStrings.xml><?xml version="1.0" encoding="utf-8"?>
<sst xmlns="http://schemas.openxmlformats.org/spreadsheetml/2006/main" count="68" uniqueCount="41">
  <si>
    <t>KSK Controlling Aufgabe 7 ff - BAB</t>
  </si>
  <si>
    <t>Betriebsabrechnungsbogen I. Quartal 20XX</t>
  </si>
  <si>
    <t>Kostenarten</t>
  </si>
  <si>
    <t>Betrag in €</t>
  </si>
  <si>
    <t>Verteil-Schlüssel</t>
  </si>
  <si>
    <t>Allgemeine Verwaltung</t>
  </si>
  <si>
    <t>Lkw
national</t>
  </si>
  <si>
    <t>Lkw International</t>
  </si>
  <si>
    <t>Luftfracht</t>
  </si>
  <si>
    <t>Seefracht</t>
  </si>
  <si>
    <t>Löhne +
Nebenkosten</t>
  </si>
  <si>
    <t>Gehälter + Nebenkosten</t>
  </si>
  <si>
    <t>Fuhrpark-
kosten</t>
  </si>
  <si>
    <t>Verwaltungs-
kosten</t>
  </si>
  <si>
    <t>Versicherungen, Beiträge</t>
  </si>
  <si>
    <t>Kalk. Abschreibungen</t>
  </si>
  <si>
    <t>Kalk. 
Zinsen</t>
  </si>
  <si>
    <t>Summe Gemeinkosten</t>
  </si>
  <si>
    <t>-------</t>
  </si>
  <si>
    <t>Umlage Allg. Verwaltungskosten</t>
  </si>
  <si>
    <t>--------</t>
  </si>
  <si>
    <t>4:4:1:1</t>
  </si>
  <si>
    <t>Gemeinkosten je Abteilung</t>
  </si>
  <si>
    <t>Abteilungseinzelkosten</t>
  </si>
  <si>
    <t>Abteilungskosten gesamt</t>
  </si>
  <si>
    <t>Erlöse</t>
  </si>
  <si>
    <t>Abteilungsergebnis</t>
  </si>
  <si>
    <t>Rechentabelle - oben ist Kopiervorlage für Aufgabenstellung in Brainyoo</t>
  </si>
  <si>
    <t>Lösung gesamter BAB 1 für Lernkarte 9 ff (Controlling)</t>
  </si>
  <si>
    <t>Betriebsabrechnungsbogen Quartal I / 20XX</t>
  </si>
  <si>
    <t>Kontrollsumme</t>
  </si>
  <si>
    <t>Differenz</t>
  </si>
  <si>
    <t>1:5:5:1:2</t>
  </si>
  <si>
    <t>5:3:3:4:3</t>
  </si>
  <si>
    <t>1:8:9:1:2</t>
  </si>
  <si>
    <t>4:2:2:1:1</t>
  </si>
  <si>
    <t>1:4:5:1:2</t>
  </si>
  <si>
    <t>1:7:7:1:2</t>
  </si>
  <si>
    <t>2:8:8:2:1</t>
  </si>
  <si>
    <t>Rohergebnis</t>
  </si>
  <si>
    <t>Umsatzrentabilität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</si>
</sst>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0" fontId="4" fillId="2" borderId="1" xfId="0" applyFont="1" applyFill="1" applyBorder="1" applyAlignment="1" applyProtection="1">
      <alignment horizontal="centerContinuous" vertical="center" wrapText="1"/>
    </xf>
    <xf numFmtId="0" fontId="4" fillId="2" borderId="2" xfId="0" applyFont="1" applyFill="1" applyBorder="1" applyAlignment="1" applyProtection="1">
      <alignment horizontal="centerContinuous" vertical="center" wrapText="1"/>
    </xf>
    <xf numFmtId="0" fontId="4" fillId="2" borderId="3" xfId="0" applyFont="1" applyFill="1" applyBorder="1" applyAlignment="1" applyProtection="1">
      <alignment horizontal="centerContinuous" vertical="center"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left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2" fillId="0" borderId="7" xfId="0" applyFont="1" applyBorder="1" applyAlignment="1" applyProtection="1">
      <alignment wrapText="1"/>
    </xf>
    <xf numFmtId="164" fontId="2" fillId="0" borderId="8" xfId="0" applyNumberFormat="1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wrapText="1"/>
    </xf>
    <xf numFmtId="164" fontId="1" fillId="3" borderId="11" xfId="0" applyNumberFormat="1" applyFont="1" applyFill="1" applyBorder="1" applyAlignment="1" applyProtection="1">
      <alignment vertical="center" wrapText="1"/>
    </xf>
    <xf numFmtId="0" fontId="1" fillId="3" borderId="12" xfId="0" quotePrefix="1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164" fontId="1" fillId="3" borderId="12" xfId="0" applyNumberFormat="1" applyFont="1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wrapText="1"/>
    </xf>
    <xf numFmtId="164" fontId="2" fillId="0" borderId="11" xfId="0" quotePrefix="1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64" fontId="2" fillId="0" borderId="11" xfId="0" applyNumberFormat="1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164" fontId="2" fillId="0" borderId="12" xfId="0" applyNumberFormat="1" applyFont="1" applyBorder="1" applyAlignment="1" applyProtection="1">
      <alignment vertical="center" wrapText="1"/>
    </xf>
    <xf numFmtId="164" fontId="5" fillId="0" borderId="5" xfId="0" applyNumberFormat="1" applyFont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164" fontId="5" fillId="0" borderId="8" xfId="0" applyNumberFormat="1" applyFont="1" applyBorder="1" applyAlignment="1" applyProtection="1">
      <alignment wrapText="1"/>
    </xf>
    <xf numFmtId="164" fontId="5" fillId="0" borderId="9" xfId="0" applyNumberFormat="1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5" fillId="0" borderId="15" xfId="0" applyFont="1" applyBorder="1" applyAlignment="1" applyProtection="1">
      <alignment wrapText="1"/>
    </xf>
    <xf numFmtId="164" fontId="5" fillId="0" borderId="17" xfId="0" applyNumberFormat="1" applyFont="1" applyBorder="1" applyAlignment="1" applyProtection="1">
      <alignment wrapText="1"/>
    </xf>
    <xf numFmtId="164" fontId="5" fillId="0" borderId="18" xfId="0" applyNumberFormat="1" applyFont="1" applyBorder="1" applyAlignment="1" applyProtection="1">
      <alignment wrapText="1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vertical="center" wrapText="1"/>
    </xf>
    <xf numFmtId="164" fontId="2" fillId="0" borderId="5" xfId="0" applyNumberFormat="1" applyFont="1" applyBorder="1" applyAlignment="1" applyProtection="1">
      <alignment vertical="center" wrapText="1"/>
    </xf>
    <xf numFmtId="164" fontId="2" fillId="0" borderId="6" xfId="0" applyNumberFormat="1" applyFont="1" applyBorder="1" applyAlignment="1" applyProtection="1">
      <alignment vertical="center" wrapText="1"/>
    </xf>
    <xf numFmtId="164" fontId="3" fillId="0" borderId="0" xfId="0" applyNumberFormat="1" applyFont="1" applyAlignment="1" applyProtection="1">
      <alignment wrapText="1"/>
    </xf>
    <xf numFmtId="164" fontId="2" fillId="0" borderId="7" xfId="0" applyNumberFormat="1" applyFont="1" applyBorder="1" applyAlignment="1" applyProtection="1">
      <alignment vertical="center" wrapText="1"/>
    </xf>
    <xf numFmtId="164" fontId="2" fillId="0" borderId="9" xfId="0" applyNumberFormat="1" applyFont="1" applyBorder="1" applyAlignment="1" applyProtection="1">
      <alignment vertical="center" wrapText="1"/>
    </xf>
    <xf numFmtId="0" fontId="1" fillId="3" borderId="23" xfId="0" quotePrefix="1" applyFont="1" applyFill="1" applyBorder="1" applyAlignment="1" applyProtection="1">
      <alignment horizontal="center" vertical="center" wrapText="1"/>
    </xf>
    <xf numFmtId="164" fontId="1" fillId="3" borderId="7" xfId="0" applyNumberFormat="1" applyFont="1" applyFill="1" applyBorder="1" applyAlignment="1" applyProtection="1">
      <alignment vertical="center" wrapText="1"/>
    </xf>
    <xf numFmtId="164" fontId="1" fillId="3" borderId="8" xfId="0" applyNumberFormat="1" applyFont="1" applyFill="1" applyBorder="1" applyAlignment="1" applyProtection="1">
      <alignment vertical="center" wrapText="1"/>
    </xf>
    <xf numFmtId="164" fontId="1" fillId="3" borderId="9" xfId="0" applyNumberFormat="1" applyFont="1" applyFill="1" applyBorder="1" applyAlignment="1" applyProtection="1">
      <alignment vertical="center" wrapText="1"/>
    </xf>
    <xf numFmtId="0" fontId="2" fillId="0" borderId="23" xfId="0" applyFont="1" applyBorder="1" applyAlignment="1" applyProtection="1">
      <alignment horizontal="center" vertical="center" wrapText="1"/>
    </xf>
    <xf numFmtId="164" fontId="2" fillId="0" borderId="13" xfId="0" quotePrefix="1" applyNumberFormat="1" applyFont="1" applyBorder="1" applyAlignment="1" applyProtection="1">
      <alignment horizontal="center" vertical="center" wrapText="1"/>
    </xf>
    <xf numFmtId="164" fontId="2" fillId="0" borderId="14" xfId="0" applyNumberFormat="1" applyFont="1" applyBorder="1" applyAlignment="1" applyProtection="1">
      <alignment vertical="center" wrapText="1"/>
    </xf>
    <xf numFmtId="164" fontId="2" fillId="0" borderId="15" xfId="0" applyNumberFormat="1" applyFont="1" applyBorder="1" applyAlignment="1" applyProtection="1">
      <alignment vertical="center" wrapText="1"/>
    </xf>
    <xf numFmtId="164" fontId="5" fillId="0" borderId="6" xfId="0" applyNumberFormat="1" applyFont="1" applyBorder="1" applyAlignment="1" applyProtection="1">
      <alignment wrapText="1"/>
    </xf>
    <xf numFmtId="164" fontId="5" fillId="0" borderId="14" xfId="0" applyNumberFormat="1" applyFont="1" applyBorder="1" applyAlignment="1" applyProtection="1">
      <alignment wrapText="1"/>
    </xf>
    <xf numFmtId="164" fontId="5" fillId="0" borderId="15" xfId="0" applyNumberFormat="1" applyFont="1" applyBorder="1" applyAlignment="1" applyProtection="1">
      <alignment wrapText="1"/>
    </xf>
    <xf numFmtId="10" fontId="5" fillId="0" borderId="14" xfId="0" applyNumberFormat="1" applyFont="1" applyBorder="1" applyAlignment="1" applyProtection="1">
      <alignment horizontal="center" wrapText="1"/>
    </xf>
    <xf numFmtId="10" fontId="5" fillId="0" borderId="15" xfId="0" applyNumberFormat="1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wrapText="1"/>
    </xf>
    <xf numFmtId="0" fontId="6" fillId="0" borderId="17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6" fillId="0" borderId="5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6" fillId="0" borderId="8" xfId="0" applyFont="1" applyBorder="1" applyAlignment="1" applyProtection="1">
      <alignment wrapText="1"/>
    </xf>
    <xf numFmtId="0" fontId="5" fillId="0" borderId="7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view="pageLayout" topLeftCell="A34" zoomScaleNormal="85" zoomScaleSheetLayoutView="115" workbookViewId="0">
      <selection activeCell="I40" sqref="I40"/>
    </sheetView>
  </sheetViews>
  <sheetFormatPr baseColWidth="10" defaultRowHeight="13.6" x14ac:dyDescent="0.2"/>
  <cols>
    <col min="1" max="1" width="4.5" style="2" customWidth="1"/>
    <col min="2" max="2" width="18.25" style="2" customWidth="1"/>
    <col min="3" max="3" width="14.875" style="2" customWidth="1"/>
    <col min="4" max="4" width="12.625" style="2" customWidth="1"/>
    <col min="5" max="9" width="15.625" style="2" customWidth="1"/>
    <col min="10" max="10" width="5.125" style="2" hidden="1" customWidth="1"/>
    <col min="11" max="12" width="11.5" style="3" hidden="1" customWidth="1"/>
    <col min="13" max="15" width="0" style="2" hidden="1" customWidth="1"/>
    <col min="16" max="16384" width="11" style="2"/>
  </cols>
  <sheetData>
    <row r="1" spans="1:12" ht="14.3" hidden="1" x14ac:dyDescent="0.25">
      <c r="A1" s="1" t="s">
        <v>0</v>
      </c>
    </row>
    <row r="2" spans="1:12" hidden="1" x14ac:dyDescent="0.2"/>
    <row r="3" spans="1:12" hidden="1" x14ac:dyDescent="0.2"/>
    <row r="4" spans="1:12" ht="14.3" hidden="1" thickBot="1" x14ac:dyDescent="0.25"/>
    <row r="5" spans="1:12" s="4" customFormat="1" ht="21.1" hidden="1" customHeight="1" thickBot="1" x14ac:dyDescent="0.25">
      <c r="B5" s="5" t="s">
        <v>1</v>
      </c>
      <c r="C5" s="6"/>
      <c r="D5" s="6"/>
      <c r="E5" s="6"/>
      <c r="F5" s="6"/>
      <c r="G5" s="6"/>
      <c r="H5" s="6"/>
      <c r="I5" s="7"/>
      <c r="K5" s="8"/>
      <c r="L5" s="8"/>
    </row>
    <row r="6" spans="1:12" s="9" customFormat="1" ht="27.2" hidden="1" x14ac:dyDescent="0.2">
      <c r="B6" s="10" t="s">
        <v>2</v>
      </c>
      <c r="C6" s="11" t="s">
        <v>3</v>
      </c>
      <c r="D6" s="12" t="s">
        <v>4</v>
      </c>
      <c r="E6" s="13" t="s">
        <v>5</v>
      </c>
      <c r="F6" s="11" t="s">
        <v>6</v>
      </c>
      <c r="G6" s="11" t="s">
        <v>7</v>
      </c>
      <c r="H6" s="11" t="s">
        <v>8</v>
      </c>
      <c r="I6" s="12" t="s">
        <v>9</v>
      </c>
      <c r="K6" s="14"/>
      <c r="L6" s="14"/>
    </row>
    <row r="7" spans="1:12" s="4" customFormat="1" ht="27.2" hidden="1" x14ac:dyDescent="0.2">
      <c r="B7" s="15" t="s">
        <v>10</v>
      </c>
      <c r="C7" s="16">
        <f>C32</f>
        <v>228000</v>
      </c>
      <c r="D7" s="17" t="str">
        <f>D32</f>
        <v>1:5:5:1:2</v>
      </c>
      <c r="E7" s="18"/>
      <c r="F7" s="19"/>
      <c r="G7" s="19"/>
      <c r="H7" s="19"/>
      <c r="I7" s="20"/>
      <c r="K7" s="8"/>
      <c r="L7" s="8"/>
    </row>
    <row r="8" spans="1:12" s="4" customFormat="1" ht="27.2" hidden="1" x14ac:dyDescent="0.2">
      <c r="B8" s="15" t="s">
        <v>11</v>
      </c>
      <c r="C8" s="16">
        <f t="shared" ref="C8:D13" si="0">C33</f>
        <v>375000</v>
      </c>
      <c r="D8" s="17" t="str">
        <f t="shared" si="0"/>
        <v>5:3:3:4:3</v>
      </c>
      <c r="E8" s="18"/>
      <c r="F8" s="19"/>
      <c r="G8" s="19"/>
      <c r="H8" s="19"/>
      <c r="I8" s="20"/>
      <c r="K8" s="8"/>
      <c r="L8" s="8"/>
    </row>
    <row r="9" spans="1:12" s="4" customFormat="1" ht="27.2" hidden="1" x14ac:dyDescent="0.2">
      <c r="B9" s="15" t="s">
        <v>12</v>
      </c>
      <c r="C9" s="16">
        <f t="shared" si="0"/>
        <v>435000</v>
      </c>
      <c r="D9" s="17" t="str">
        <f t="shared" si="0"/>
        <v>1:8:9:1:2</v>
      </c>
      <c r="E9" s="18"/>
      <c r="F9" s="19"/>
      <c r="G9" s="19"/>
      <c r="H9" s="19"/>
      <c r="I9" s="20"/>
      <c r="K9" s="8"/>
      <c r="L9" s="8"/>
    </row>
    <row r="10" spans="1:12" s="4" customFormat="1" ht="27.2" hidden="1" x14ac:dyDescent="0.2">
      <c r="B10" s="15" t="s">
        <v>13</v>
      </c>
      <c r="C10" s="16">
        <f t="shared" si="0"/>
        <v>166000</v>
      </c>
      <c r="D10" s="17" t="str">
        <f t="shared" si="0"/>
        <v>4:2:2:1:1</v>
      </c>
      <c r="E10" s="18"/>
      <c r="F10" s="19"/>
      <c r="G10" s="19"/>
      <c r="H10" s="19"/>
      <c r="I10" s="20"/>
      <c r="K10" s="8"/>
      <c r="L10" s="8"/>
    </row>
    <row r="11" spans="1:12" s="4" customFormat="1" ht="27.2" hidden="1" x14ac:dyDescent="0.2">
      <c r="B11" s="15" t="s">
        <v>14</v>
      </c>
      <c r="C11" s="16">
        <f t="shared" si="0"/>
        <v>85700</v>
      </c>
      <c r="D11" s="17" t="str">
        <f t="shared" si="0"/>
        <v>1:4:5:1:2</v>
      </c>
      <c r="E11" s="18"/>
      <c r="F11" s="19"/>
      <c r="G11" s="19"/>
      <c r="H11" s="19"/>
      <c r="I11" s="20"/>
      <c r="K11" s="8"/>
      <c r="L11" s="8"/>
    </row>
    <row r="12" spans="1:12" s="4" customFormat="1" ht="27.2" hidden="1" x14ac:dyDescent="0.2">
      <c r="B12" s="15" t="s">
        <v>15</v>
      </c>
      <c r="C12" s="16">
        <f t="shared" si="0"/>
        <v>278000</v>
      </c>
      <c r="D12" s="17" t="str">
        <f t="shared" si="0"/>
        <v>1:7:7:1:2</v>
      </c>
      <c r="E12" s="18"/>
      <c r="F12" s="19"/>
      <c r="G12" s="19"/>
      <c r="H12" s="19"/>
      <c r="I12" s="20"/>
      <c r="K12" s="8"/>
      <c r="L12" s="8"/>
    </row>
    <row r="13" spans="1:12" s="4" customFormat="1" ht="27.2" hidden="1" x14ac:dyDescent="0.2">
      <c r="B13" s="15" t="s">
        <v>16</v>
      </c>
      <c r="C13" s="16">
        <f t="shared" si="0"/>
        <v>97300</v>
      </c>
      <c r="D13" s="17" t="str">
        <f t="shared" si="0"/>
        <v>2:8:8:2:1</v>
      </c>
      <c r="E13" s="18"/>
      <c r="F13" s="19"/>
      <c r="G13" s="19"/>
      <c r="H13" s="19"/>
      <c r="I13" s="20"/>
      <c r="K13" s="8"/>
      <c r="L13" s="8"/>
    </row>
    <row r="14" spans="1:12" s="4" customFormat="1" ht="28.55" hidden="1" x14ac:dyDescent="0.25">
      <c r="B14" s="21" t="s">
        <v>17</v>
      </c>
      <c r="C14" s="22">
        <f>SUM(C7:C13)</f>
        <v>1665000</v>
      </c>
      <c r="D14" s="23" t="s">
        <v>18</v>
      </c>
      <c r="E14" s="24"/>
      <c r="F14" s="25"/>
      <c r="G14" s="25"/>
      <c r="H14" s="22">
        <f>H39</f>
        <v>168236.7521367521</v>
      </c>
      <c r="I14" s="26">
        <f>I39</f>
        <v>201806.83760683759</v>
      </c>
      <c r="K14" s="8"/>
      <c r="L14" s="8"/>
    </row>
    <row r="15" spans="1:12" s="4" customFormat="1" ht="27.85" hidden="1" thickBot="1" x14ac:dyDescent="0.25">
      <c r="B15" s="27" t="s">
        <v>19</v>
      </c>
      <c r="C15" s="28" t="s">
        <v>20</v>
      </c>
      <c r="D15" s="29" t="s">
        <v>21</v>
      </c>
      <c r="E15" s="28" t="s">
        <v>20</v>
      </c>
      <c r="F15" s="30">
        <f>F40</f>
        <v>95548.034188034173</v>
      </c>
      <c r="G15" s="31"/>
      <c r="H15" s="31"/>
      <c r="I15" s="32">
        <f>I40</f>
        <v>23887.008547008543</v>
      </c>
      <c r="K15" s="8"/>
      <c r="L15" s="8"/>
    </row>
    <row r="16" spans="1:12" s="4" customFormat="1" ht="20.05" hidden="1" customHeight="1" x14ac:dyDescent="0.25">
      <c r="B16" s="73" t="s">
        <v>22</v>
      </c>
      <c r="C16" s="74"/>
      <c r="D16" s="74"/>
      <c r="E16" s="74"/>
      <c r="F16" s="33">
        <f>F41</f>
        <v>609937.89987789991</v>
      </c>
      <c r="G16" s="33">
        <f>G41</f>
        <v>637244.49328449322</v>
      </c>
      <c r="H16" s="34"/>
      <c r="I16" s="35"/>
      <c r="K16" s="8"/>
      <c r="L16" s="8"/>
    </row>
    <row r="17" spans="1:12" s="4" customFormat="1" ht="20.05" hidden="1" customHeight="1" x14ac:dyDescent="0.25">
      <c r="B17" s="75" t="s">
        <v>23</v>
      </c>
      <c r="C17" s="76"/>
      <c r="D17" s="76"/>
      <c r="E17" s="76"/>
      <c r="F17" s="36">
        <f>F42</f>
        <v>3125100</v>
      </c>
      <c r="G17" s="36">
        <f>G42</f>
        <v>3935214</v>
      </c>
      <c r="H17" s="36">
        <f>H42</f>
        <v>438000</v>
      </c>
      <c r="I17" s="37">
        <f>I42</f>
        <v>415000</v>
      </c>
      <c r="K17" s="8"/>
      <c r="L17" s="8"/>
    </row>
    <row r="18" spans="1:12" s="4" customFormat="1" ht="20.05" hidden="1" customHeight="1" x14ac:dyDescent="0.25">
      <c r="B18" s="75" t="s">
        <v>24</v>
      </c>
      <c r="C18" s="76"/>
      <c r="D18" s="76"/>
      <c r="E18" s="76"/>
      <c r="F18" s="38"/>
      <c r="G18" s="38"/>
      <c r="H18" s="38"/>
      <c r="I18" s="39"/>
      <c r="K18" s="8"/>
      <c r="L18" s="8"/>
    </row>
    <row r="19" spans="1:12" s="4" customFormat="1" ht="20.05" hidden="1" customHeight="1" x14ac:dyDescent="0.25">
      <c r="B19" s="77" t="s">
        <v>25</v>
      </c>
      <c r="C19" s="76"/>
      <c r="D19" s="76"/>
      <c r="E19" s="76"/>
      <c r="F19" s="36">
        <f>F44</f>
        <v>4005123</v>
      </c>
      <c r="G19" s="36">
        <f>G44</f>
        <v>4752142</v>
      </c>
      <c r="H19" s="36">
        <f>H44</f>
        <v>812142</v>
      </c>
      <c r="I19" s="37">
        <f>I44</f>
        <v>618425</v>
      </c>
      <c r="K19" s="8"/>
      <c r="L19" s="8"/>
    </row>
    <row r="20" spans="1:12" s="4" customFormat="1" ht="20.05" hidden="1" customHeight="1" thickBot="1" x14ac:dyDescent="0.3">
      <c r="B20" s="78" t="s">
        <v>26</v>
      </c>
      <c r="C20" s="72"/>
      <c r="D20" s="72"/>
      <c r="E20" s="72"/>
      <c r="F20" s="40"/>
      <c r="G20" s="40"/>
      <c r="H20" s="40"/>
      <c r="I20" s="41"/>
      <c r="K20" s="8"/>
      <c r="L20" s="8"/>
    </row>
    <row r="21" spans="1:12" s="4" customFormat="1" ht="20.05" hidden="1" customHeight="1" x14ac:dyDescent="0.25">
      <c r="B21" s="69" t="str">
        <f>B46</f>
        <v>Rohergebnis</v>
      </c>
      <c r="C21" s="70"/>
      <c r="D21" s="70"/>
      <c r="E21" s="70"/>
      <c r="F21" s="42">
        <f>F46</f>
        <v>880023</v>
      </c>
      <c r="G21" s="42">
        <f t="shared" ref="G21:I21" si="1">G46</f>
        <v>816928</v>
      </c>
      <c r="H21" s="42">
        <f t="shared" si="1"/>
        <v>374142</v>
      </c>
      <c r="I21" s="43">
        <f t="shared" si="1"/>
        <v>203425</v>
      </c>
      <c r="K21" s="8"/>
      <c r="L21" s="8"/>
    </row>
    <row r="22" spans="1:12" s="4" customFormat="1" ht="20.05" hidden="1" customHeight="1" thickBot="1" x14ac:dyDescent="0.3">
      <c r="B22" s="71" t="str">
        <f>B47</f>
        <v>Umsatzrentabilität</v>
      </c>
      <c r="C22" s="72"/>
      <c r="D22" s="72"/>
      <c r="E22" s="72"/>
      <c r="F22" s="40"/>
      <c r="G22" s="40"/>
      <c r="H22" s="40"/>
      <c r="I22" s="41"/>
      <c r="K22" s="8"/>
      <c r="L22" s="8"/>
    </row>
    <row r="23" spans="1:12" s="4" customFormat="1" hidden="1" x14ac:dyDescent="0.2">
      <c r="K23" s="8"/>
      <c r="L23" s="8"/>
    </row>
    <row r="24" spans="1:12" s="4" customFormat="1" hidden="1" x14ac:dyDescent="0.2">
      <c r="K24" s="8"/>
      <c r="L24" s="8"/>
    </row>
    <row r="25" spans="1:12" s="4" customFormat="1" hidden="1" x14ac:dyDescent="0.2">
      <c r="K25" s="8"/>
      <c r="L25" s="8"/>
    </row>
    <row r="26" spans="1:12" s="4" customFormat="1" ht="18.350000000000001" hidden="1" x14ac:dyDescent="0.3">
      <c r="A26" s="44" t="s">
        <v>27</v>
      </c>
      <c r="B26" s="44"/>
      <c r="C26" s="44"/>
      <c r="D26" s="44"/>
      <c r="E26" s="44"/>
      <c r="F26" s="45"/>
      <c r="G26" s="45"/>
      <c r="K26" s="8"/>
      <c r="L26" s="8"/>
    </row>
    <row r="27" spans="1:12" s="4" customFormat="1" ht="18.350000000000001" hidden="1" x14ac:dyDescent="0.3">
      <c r="A27" s="44"/>
      <c r="B27" s="44"/>
      <c r="C27" s="44"/>
      <c r="D27" s="44"/>
      <c r="E27" s="44"/>
      <c r="F27" s="45"/>
      <c r="G27" s="45"/>
      <c r="K27" s="8"/>
      <c r="L27" s="8"/>
    </row>
    <row r="28" spans="1:12" s="4" customFormat="1" ht="18.350000000000001" x14ac:dyDescent="0.3">
      <c r="A28" s="44" t="s">
        <v>28</v>
      </c>
      <c r="B28" s="44"/>
      <c r="C28" s="44"/>
      <c r="D28" s="44"/>
      <c r="E28" s="44"/>
      <c r="F28" s="45"/>
      <c r="G28" s="45"/>
      <c r="K28" s="8"/>
      <c r="L28" s="8"/>
    </row>
    <row r="29" spans="1:12" s="4" customFormat="1" ht="14.3" thickBot="1" x14ac:dyDescent="0.25">
      <c r="K29" s="8"/>
      <c r="L29" s="8"/>
    </row>
    <row r="30" spans="1:12" s="4" customFormat="1" ht="21.1" customHeight="1" thickBot="1" x14ac:dyDescent="0.25">
      <c r="B30" s="5" t="s">
        <v>29</v>
      </c>
      <c r="C30" s="6"/>
      <c r="D30" s="6"/>
      <c r="E30" s="6"/>
      <c r="F30" s="6"/>
      <c r="G30" s="6"/>
      <c r="H30" s="6"/>
      <c r="I30" s="7"/>
      <c r="K30" s="8" t="s">
        <v>30</v>
      </c>
      <c r="L30" s="8" t="s">
        <v>31</v>
      </c>
    </row>
    <row r="31" spans="1:12" s="9" customFormat="1" ht="27.85" thickBot="1" x14ac:dyDescent="0.25">
      <c r="B31" s="10" t="s">
        <v>2</v>
      </c>
      <c r="C31" s="11" t="s">
        <v>3</v>
      </c>
      <c r="D31" s="12" t="s">
        <v>4</v>
      </c>
      <c r="E31" s="46" t="s">
        <v>5</v>
      </c>
      <c r="F31" s="47" t="s">
        <v>6</v>
      </c>
      <c r="G31" s="47" t="s">
        <v>7</v>
      </c>
      <c r="H31" s="47" t="s">
        <v>8</v>
      </c>
      <c r="I31" s="48" t="s">
        <v>9</v>
      </c>
      <c r="K31" s="14"/>
      <c r="L31" s="14"/>
    </row>
    <row r="32" spans="1:12" s="4" customFormat="1" ht="27.2" x14ac:dyDescent="0.2">
      <c r="B32" s="15" t="s">
        <v>10</v>
      </c>
      <c r="C32" s="16">
        <v>228000</v>
      </c>
      <c r="D32" s="49" t="s">
        <v>32</v>
      </c>
      <c r="E32" s="50">
        <f>($C$32/14)*1</f>
        <v>16285.714285714286</v>
      </c>
      <c r="F32" s="51">
        <f>($C$32/14)*5</f>
        <v>81428.571428571435</v>
      </c>
      <c r="G32" s="51">
        <f>($C$32/14)*5</f>
        <v>81428.571428571435</v>
      </c>
      <c r="H32" s="51">
        <f t="shared" ref="H32" si="2">($C$32/14)*1</f>
        <v>16285.714285714286</v>
      </c>
      <c r="I32" s="52">
        <f>($C$32/14)*2</f>
        <v>32571.428571428572</v>
      </c>
      <c r="K32" s="53">
        <f>SUM(E32:J32)</f>
        <v>228000.00000000003</v>
      </c>
      <c r="L32" s="53">
        <f>K32-C32</f>
        <v>0</v>
      </c>
    </row>
    <row r="33" spans="2:12" s="4" customFormat="1" ht="27.2" x14ac:dyDescent="0.2">
      <c r="B33" s="15" t="s">
        <v>11</v>
      </c>
      <c r="C33" s="16">
        <v>375000</v>
      </c>
      <c r="D33" s="49" t="s">
        <v>33</v>
      </c>
      <c r="E33" s="54">
        <f>($C$33/18)*5</f>
        <v>104166.66666666666</v>
      </c>
      <c r="F33" s="16">
        <f>($C$33/18)*3</f>
        <v>62500</v>
      </c>
      <c r="G33" s="16">
        <f>($C$33/18)*3</f>
        <v>62500</v>
      </c>
      <c r="H33" s="16">
        <f>($C$33/18)*4</f>
        <v>83333.333333333328</v>
      </c>
      <c r="I33" s="55">
        <f>($C$33/18)*3</f>
        <v>62500</v>
      </c>
      <c r="K33" s="53">
        <f t="shared" ref="K33:K40" si="3">SUM(E33:J33)</f>
        <v>375000</v>
      </c>
      <c r="L33" s="53">
        <f t="shared" ref="L33:L39" si="4">K33-C33</f>
        <v>0</v>
      </c>
    </row>
    <row r="34" spans="2:12" s="4" customFormat="1" ht="27.2" x14ac:dyDescent="0.2">
      <c r="B34" s="15" t="s">
        <v>12</v>
      </c>
      <c r="C34" s="16">
        <v>435000</v>
      </c>
      <c r="D34" s="49" t="s">
        <v>34</v>
      </c>
      <c r="E34" s="54">
        <f>($C$34/21)*1</f>
        <v>20714.285714285714</v>
      </c>
      <c r="F34" s="16">
        <f>($C$34/21)*8</f>
        <v>165714.28571428571</v>
      </c>
      <c r="G34" s="16">
        <f>($C$34/21)*9</f>
        <v>186428.57142857142</v>
      </c>
      <c r="H34" s="16">
        <f t="shared" ref="H34" si="5">($C$34/21)*1</f>
        <v>20714.285714285714</v>
      </c>
      <c r="I34" s="55">
        <f>($C$34/21)*2</f>
        <v>41428.571428571428</v>
      </c>
      <c r="K34" s="53">
        <f t="shared" si="3"/>
        <v>435000</v>
      </c>
      <c r="L34" s="53">
        <f t="shared" si="4"/>
        <v>0</v>
      </c>
    </row>
    <row r="35" spans="2:12" s="4" customFormat="1" ht="27.2" x14ac:dyDescent="0.2">
      <c r="B35" s="15" t="s">
        <v>13</v>
      </c>
      <c r="C35" s="16">
        <v>166000</v>
      </c>
      <c r="D35" s="49" t="s">
        <v>35</v>
      </c>
      <c r="E35" s="54">
        <f>($C$35/10)*4</f>
        <v>66400</v>
      </c>
      <c r="F35" s="16">
        <f>($C$35/10)*2</f>
        <v>33200</v>
      </c>
      <c r="G35" s="16">
        <f>($C$35/10)*2</f>
        <v>33200</v>
      </c>
      <c r="H35" s="16">
        <f>($C$35/10)*1</f>
        <v>16600</v>
      </c>
      <c r="I35" s="55">
        <f>($C$35/10)*1</f>
        <v>16600</v>
      </c>
      <c r="K35" s="53">
        <f t="shared" si="3"/>
        <v>166000</v>
      </c>
      <c r="L35" s="53">
        <f t="shared" si="4"/>
        <v>0</v>
      </c>
    </row>
    <row r="36" spans="2:12" s="4" customFormat="1" ht="27.2" x14ac:dyDescent="0.2">
      <c r="B36" s="15" t="s">
        <v>14</v>
      </c>
      <c r="C36" s="16">
        <v>85700</v>
      </c>
      <c r="D36" s="49" t="s">
        <v>36</v>
      </c>
      <c r="E36" s="54">
        <f>($C$36/13)*1</f>
        <v>6592.3076923076924</v>
      </c>
      <c r="F36" s="16">
        <f>($C$36/13)*4</f>
        <v>26369.23076923077</v>
      </c>
      <c r="G36" s="16">
        <f>($C$36/13)*5</f>
        <v>32961.538461538461</v>
      </c>
      <c r="H36" s="16">
        <f>($C$36/13)*1</f>
        <v>6592.3076923076924</v>
      </c>
      <c r="I36" s="55">
        <f>($C$36/13)*2</f>
        <v>13184.615384615385</v>
      </c>
      <c r="K36" s="53">
        <f t="shared" si="3"/>
        <v>85700</v>
      </c>
      <c r="L36" s="53">
        <f t="shared" si="4"/>
        <v>0</v>
      </c>
    </row>
    <row r="37" spans="2:12" s="4" customFormat="1" ht="27.2" x14ac:dyDescent="0.2">
      <c r="B37" s="15" t="s">
        <v>15</v>
      </c>
      <c r="C37" s="16">
        <v>278000</v>
      </c>
      <c r="D37" s="49" t="s">
        <v>37</v>
      </c>
      <c r="E37" s="54">
        <f>($C$37/18)*1</f>
        <v>15444.444444444445</v>
      </c>
      <c r="F37" s="16">
        <f>($C$37/18)*7</f>
        <v>108111.11111111112</v>
      </c>
      <c r="G37" s="16">
        <f>($C$37/18)*7</f>
        <v>108111.11111111112</v>
      </c>
      <c r="H37" s="16">
        <f>($C$37/18)*1</f>
        <v>15444.444444444445</v>
      </c>
      <c r="I37" s="55">
        <f>($C$37/18)*2</f>
        <v>30888.888888888891</v>
      </c>
      <c r="K37" s="53">
        <f t="shared" si="3"/>
        <v>278000</v>
      </c>
      <c r="L37" s="53">
        <f t="shared" si="4"/>
        <v>0</v>
      </c>
    </row>
    <row r="38" spans="2:12" s="4" customFormat="1" ht="27.2" x14ac:dyDescent="0.2">
      <c r="B38" s="15" t="s">
        <v>16</v>
      </c>
      <c r="C38" s="16">
        <v>97300</v>
      </c>
      <c r="D38" s="49" t="s">
        <v>38</v>
      </c>
      <c r="E38" s="54">
        <f>($C$38/21)*2</f>
        <v>9266.6666666666661</v>
      </c>
      <c r="F38" s="16">
        <f>($C$38/21)*8</f>
        <v>37066.666666666664</v>
      </c>
      <c r="G38" s="16">
        <f>($C$38/21)*8</f>
        <v>37066.666666666664</v>
      </c>
      <c r="H38" s="16">
        <f t="shared" ref="H38" si="6">($C$38/21)*2</f>
        <v>9266.6666666666661</v>
      </c>
      <c r="I38" s="55">
        <f>($C$38/21)*1</f>
        <v>4633.333333333333</v>
      </c>
      <c r="K38" s="53">
        <f t="shared" si="3"/>
        <v>97300</v>
      </c>
      <c r="L38" s="53">
        <f t="shared" si="4"/>
        <v>0</v>
      </c>
    </row>
    <row r="39" spans="2:12" s="4" customFormat="1" ht="28.55" x14ac:dyDescent="0.25">
      <c r="B39" s="21" t="s">
        <v>17</v>
      </c>
      <c r="C39" s="22">
        <f>SUM(C32:C38)</f>
        <v>1665000</v>
      </c>
      <c r="D39" s="56" t="s">
        <v>18</v>
      </c>
      <c r="E39" s="57">
        <f>SUM(E32:E38)</f>
        <v>238870.08547008544</v>
      </c>
      <c r="F39" s="58">
        <f>SUM(F32:F38)</f>
        <v>514389.86568986572</v>
      </c>
      <c r="G39" s="58">
        <f>SUM(G32:G38)</f>
        <v>541696.45909645909</v>
      </c>
      <c r="H39" s="58">
        <f>SUM(H32:H38)</f>
        <v>168236.7521367521</v>
      </c>
      <c r="I39" s="59">
        <f>SUM(I32:I38)</f>
        <v>201806.83760683759</v>
      </c>
      <c r="K39" s="53">
        <f t="shared" si="3"/>
        <v>1664999.9999999998</v>
      </c>
      <c r="L39" s="53">
        <f t="shared" si="4"/>
        <v>0</v>
      </c>
    </row>
    <row r="40" spans="2:12" s="4" customFormat="1" ht="27.85" thickBot="1" x14ac:dyDescent="0.25">
      <c r="B40" s="27" t="s">
        <v>19</v>
      </c>
      <c r="C40" s="28" t="s">
        <v>20</v>
      </c>
      <c r="D40" s="60" t="s">
        <v>21</v>
      </c>
      <c r="E40" s="61" t="s">
        <v>20</v>
      </c>
      <c r="F40" s="62">
        <f>($E$39/10)*4</f>
        <v>95548.034188034173</v>
      </c>
      <c r="G40" s="62">
        <f t="shared" ref="G40" si="7">($E$39/10)*4</f>
        <v>95548.034188034173</v>
      </c>
      <c r="H40" s="62">
        <f>($E$39/10)*1</f>
        <v>23887.008547008543</v>
      </c>
      <c r="I40" s="63">
        <f>($E$39/10)*1</f>
        <v>23887.008547008543</v>
      </c>
      <c r="K40" s="53">
        <f t="shared" si="3"/>
        <v>238870.08547008541</v>
      </c>
      <c r="L40" s="53">
        <f>E39-K40</f>
        <v>0</v>
      </c>
    </row>
    <row r="41" spans="2:12" s="4" customFormat="1" ht="20.05" customHeight="1" x14ac:dyDescent="0.25">
      <c r="B41" s="73" t="s">
        <v>22</v>
      </c>
      <c r="C41" s="74"/>
      <c r="D41" s="74"/>
      <c r="E41" s="74"/>
      <c r="F41" s="33">
        <f>F40+F39</f>
        <v>609937.89987789991</v>
      </c>
      <c r="G41" s="33">
        <f t="shared" ref="G41:I41" si="8">G40+G39</f>
        <v>637244.49328449322</v>
      </c>
      <c r="H41" s="33">
        <f t="shared" si="8"/>
        <v>192123.76068376063</v>
      </c>
      <c r="I41" s="64">
        <f t="shared" si="8"/>
        <v>225693.84615384613</v>
      </c>
      <c r="K41" s="53">
        <f>SUM(F41:J41)</f>
        <v>1664999.9999999995</v>
      </c>
      <c r="L41" s="53">
        <f>K41-C39</f>
        <v>0</v>
      </c>
    </row>
    <row r="42" spans="2:12" s="4" customFormat="1" ht="20.05" customHeight="1" x14ac:dyDescent="0.25">
      <c r="B42" s="75" t="s">
        <v>23</v>
      </c>
      <c r="C42" s="76"/>
      <c r="D42" s="76"/>
      <c r="E42" s="76"/>
      <c r="F42" s="36">
        <v>3125100</v>
      </c>
      <c r="G42" s="36">
        <v>3935214</v>
      </c>
      <c r="H42" s="36">
        <v>438000</v>
      </c>
      <c r="I42" s="37">
        <v>415000</v>
      </c>
      <c r="K42" s="8"/>
      <c r="L42" s="8"/>
    </row>
    <row r="43" spans="2:12" s="4" customFormat="1" ht="20.05" customHeight="1" x14ac:dyDescent="0.25">
      <c r="B43" s="75" t="s">
        <v>24</v>
      </c>
      <c r="C43" s="76"/>
      <c r="D43" s="76"/>
      <c r="E43" s="76"/>
      <c r="F43" s="36">
        <f>SUM(F41:F42)</f>
        <v>3735037.8998778998</v>
      </c>
      <c r="G43" s="36">
        <f t="shared" ref="G43:I43" si="9">SUM(G41:G42)</f>
        <v>4572458.4932844937</v>
      </c>
      <c r="H43" s="36">
        <f t="shared" si="9"/>
        <v>630123.76068376063</v>
      </c>
      <c r="I43" s="37">
        <f t="shared" si="9"/>
        <v>640693.84615384613</v>
      </c>
      <c r="K43" s="8"/>
      <c r="L43" s="8"/>
    </row>
    <row r="44" spans="2:12" s="4" customFormat="1" ht="20.05" customHeight="1" x14ac:dyDescent="0.25">
      <c r="B44" s="77" t="s">
        <v>25</v>
      </c>
      <c r="C44" s="76"/>
      <c r="D44" s="76"/>
      <c r="E44" s="76"/>
      <c r="F44" s="36">
        <v>4005123</v>
      </c>
      <c r="G44" s="36">
        <v>4752142</v>
      </c>
      <c r="H44" s="36">
        <v>812142</v>
      </c>
      <c r="I44" s="37">
        <v>618425</v>
      </c>
      <c r="K44" s="8"/>
      <c r="L44" s="8"/>
    </row>
    <row r="45" spans="2:12" s="4" customFormat="1" ht="20.05" customHeight="1" thickBot="1" x14ac:dyDescent="0.3">
      <c r="B45" s="78" t="s">
        <v>26</v>
      </c>
      <c r="C45" s="72"/>
      <c r="D45" s="72"/>
      <c r="E45" s="72"/>
      <c r="F45" s="65">
        <f>F44-F43</f>
        <v>270085.10012210021</v>
      </c>
      <c r="G45" s="65">
        <f t="shared" ref="G45:I45" si="10">G44-G43</f>
        <v>179683.50671550632</v>
      </c>
      <c r="H45" s="65">
        <f t="shared" si="10"/>
        <v>182018.23931623937</v>
      </c>
      <c r="I45" s="66">
        <f t="shared" si="10"/>
        <v>-22268.846153846127</v>
      </c>
      <c r="K45" s="8"/>
      <c r="L45" s="8"/>
    </row>
    <row r="46" spans="2:12" s="4" customFormat="1" ht="20.05" customHeight="1" x14ac:dyDescent="0.25">
      <c r="B46" s="69" t="s">
        <v>39</v>
      </c>
      <c r="C46" s="70"/>
      <c r="D46" s="70"/>
      <c r="E46" s="70"/>
      <c r="F46" s="42">
        <f>F44-F42</f>
        <v>880023</v>
      </c>
      <c r="G46" s="42">
        <f t="shared" ref="G46:I46" si="11">G44-G42</f>
        <v>816928</v>
      </c>
      <c r="H46" s="42">
        <f t="shared" si="11"/>
        <v>374142</v>
      </c>
      <c r="I46" s="42">
        <f t="shared" si="11"/>
        <v>203425</v>
      </c>
      <c r="K46" s="8"/>
      <c r="L46" s="8"/>
    </row>
    <row r="47" spans="2:12" s="4" customFormat="1" ht="20.05" customHeight="1" thickBot="1" x14ac:dyDescent="0.3">
      <c r="B47" s="71" t="s">
        <v>40</v>
      </c>
      <c r="C47" s="72"/>
      <c r="D47" s="72"/>
      <c r="E47" s="72"/>
      <c r="F47" s="67">
        <f>F45/F44</f>
        <v>6.7434907772395553E-2</v>
      </c>
      <c r="G47" s="67">
        <f t="shared" ref="G47:I47" si="12">G45/G44</f>
        <v>3.7811055880802032E-2</v>
      </c>
      <c r="H47" s="67">
        <f t="shared" si="12"/>
        <v>0.22412119963779656</v>
      </c>
      <c r="I47" s="68">
        <f t="shared" si="12"/>
        <v>-3.6008968191528684E-2</v>
      </c>
      <c r="K47" s="8"/>
      <c r="L47" s="8"/>
    </row>
    <row r="48" spans="2:12" s="4" customFormat="1" x14ac:dyDescent="0.2">
      <c r="K48" s="8"/>
      <c r="L48" s="8"/>
    </row>
    <row r="49" spans="11:12" s="4" customFormat="1" x14ac:dyDescent="0.2">
      <c r="K49" s="8"/>
      <c r="L49" s="8"/>
    </row>
    <row r="50" spans="11:12" s="4" customFormat="1" x14ac:dyDescent="0.2">
      <c r="K50" s="8"/>
      <c r="L50" s="8"/>
    </row>
    <row r="51" spans="11:12" s="4" customFormat="1" x14ac:dyDescent="0.2">
      <c r="K51" s="8"/>
      <c r="L51" s="8"/>
    </row>
    <row r="52" spans="11:12" s="4" customFormat="1" x14ac:dyDescent="0.2">
      <c r="K52" s="8"/>
      <c r="L52" s="8"/>
    </row>
    <row r="53" spans="11:12" s="4" customFormat="1" x14ac:dyDescent="0.2">
      <c r="K53" s="8"/>
      <c r="L53" s="8"/>
    </row>
    <row r="54" spans="11:12" s="4" customFormat="1" x14ac:dyDescent="0.2">
      <c r="K54" s="8"/>
      <c r="L54" s="8"/>
    </row>
    <row r="55" spans="11:12" s="4" customFormat="1" x14ac:dyDescent="0.2">
      <c r="K55" s="8"/>
      <c r="L55" s="8"/>
    </row>
    <row r="56" spans="11:12" s="4" customFormat="1" x14ac:dyDescent="0.2">
      <c r="K56" s="8"/>
      <c r="L56" s="8"/>
    </row>
    <row r="57" spans="11:12" s="4" customFormat="1" x14ac:dyDescent="0.2">
      <c r="K57" s="8"/>
      <c r="L57" s="8"/>
    </row>
    <row r="58" spans="11:12" s="4" customFormat="1" x14ac:dyDescent="0.2">
      <c r="K58" s="8"/>
      <c r="L58" s="8"/>
    </row>
    <row r="59" spans="11:12" s="4" customFormat="1" x14ac:dyDescent="0.2">
      <c r="K59" s="8"/>
      <c r="L59" s="8"/>
    </row>
    <row r="60" spans="11:12" s="4" customFormat="1" x14ac:dyDescent="0.2">
      <c r="K60" s="8"/>
      <c r="L60" s="8"/>
    </row>
    <row r="61" spans="11:12" s="4" customFormat="1" x14ac:dyDescent="0.2">
      <c r="K61" s="8"/>
      <c r="L61" s="8"/>
    </row>
    <row r="62" spans="11:12" s="4" customFormat="1" x14ac:dyDescent="0.2">
      <c r="K62" s="8"/>
      <c r="L62" s="8"/>
    </row>
    <row r="63" spans="11:12" s="4" customFormat="1" x14ac:dyDescent="0.2">
      <c r="K63" s="8"/>
      <c r="L63" s="8"/>
    </row>
    <row r="64" spans="11:12" s="4" customFormat="1" x14ac:dyDescent="0.2">
      <c r="K64" s="8"/>
      <c r="L64" s="8"/>
    </row>
    <row r="65" spans="11:12" s="4" customFormat="1" x14ac:dyDescent="0.2">
      <c r="K65" s="8"/>
      <c r="L65" s="8"/>
    </row>
    <row r="66" spans="11:12" s="4" customFormat="1" x14ac:dyDescent="0.2">
      <c r="K66" s="8"/>
      <c r="L66" s="8"/>
    </row>
    <row r="67" spans="11:12" s="4" customFormat="1" x14ac:dyDescent="0.2">
      <c r="K67" s="8"/>
      <c r="L67" s="8"/>
    </row>
    <row r="68" spans="11:12" s="4" customFormat="1" x14ac:dyDescent="0.2">
      <c r="K68" s="8"/>
      <c r="L68" s="8"/>
    </row>
    <row r="69" spans="11:12" s="4" customFormat="1" x14ac:dyDescent="0.2">
      <c r="K69" s="8"/>
      <c r="L69" s="8"/>
    </row>
    <row r="70" spans="11:12" s="4" customFormat="1" x14ac:dyDescent="0.2">
      <c r="K70" s="8"/>
      <c r="L70" s="8"/>
    </row>
    <row r="71" spans="11:12" s="4" customFormat="1" x14ac:dyDescent="0.2">
      <c r="K71" s="8"/>
      <c r="L71" s="8"/>
    </row>
    <row r="72" spans="11:12" s="4" customFormat="1" x14ac:dyDescent="0.2">
      <c r="K72" s="8"/>
      <c r="L72" s="8"/>
    </row>
    <row r="73" spans="11:12" s="4" customFormat="1" x14ac:dyDescent="0.2">
      <c r="K73" s="8"/>
      <c r="L73" s="8"/>
    </row>
    <row r="74" spans="11:12" s="4" customFormat="1" x14ac:dyDescent="0.2">
      <c r="K74" s="8"/>
      <c r="L74" s="8"/>
    </row>
    <row r="75" spans="11:12" s="4" customFormat="1" x14ac:dyDescent="0.2">
      <c r="K75" s="8"/>
      <c r="L75" s="8"/>
    </row>
    <row r="76" spans="11:12" s="4" customFormat="1" x14ac:dyDescent="0.2">
      <c r="K76" s="8"/>
      <c r="L76" s="8"/>
    </row>
    <row r="77" spans="11:12" s="4" customFormat="1" x14ac:dyDescent="0.2">
      <c r="K77" s="8"/>
      <c r="L77" s="8"/>
    </row>
    <row r="78" spans="11:12" s="4" customFormat="1" x14ac:dyDescent="0.2">
      <c r="K78" s="8"/>
      <c r="L78" s="8"/>
    </row>
    <row r="79" spans="11:12" s="4" customFormat="1" x14ac:dyDescent="0.2">
      <c r="K79" s="8"/>
      <c r="L79" s="8"/>
    </row>
    <row r="80" spans="11:12" s="4" customFormat="1" x14ac:dyDescent="0.2">
      <c r="K80" s="8"/>
      <c r="L80" s="8"/>
    </row>
    <row r="81" spans="11:12" s="4" customFormat="1" x14ac:dyDescent="0.2">
      <c r="K81" s="8"/>
      <c r="L81" s="8"/>
    </row>
    <row r="82" spans="11:12" s="4" customFormat="1" x14ac:dyDescent="0.2">
      <c r="K82" s="8"/>
      <c r="L82" s="8"/>
    </row>
    <row r="83" spans="11:12" s="4" customFormat="1" x14ac:dyDescent="0.2">
      <c r="K83" s="8"/>
      <c r="L83" s="8"/>
    </row>
    <row r="84" spans="11:12" s="4" customFormat="1" x14ac:dyDescent="0.2">
      <c r="K84" s="8"/>
      <c r="L84" s="8"/>
    </row>
    <row r="85" spans="11:12" s="4" customFormat="1" x14ac:dyDescent="0.2">
      <c r="K85" s="8"/>
      <c r="L85" s="8"/>
    </row>
    <row r="86" spans="11:12" s="4" customFormat="1" x14ac:dyDescent="0.2">
      <c r="K86" s="8"/>
      <c r="L86" s="8"/>
    </row>
    <row r="87" spans="11:12" s="4" customFormat="1" x14ac:dyDescent="0.2">
      <c r="K87" s="8"/>
      <c r="L87" s="8"/>
    </row>
    <row r="88" spans="11:12" s="4" customFormat="1" x14ac:dyDescent="0.2">
      <c r="K88" s="8"/>
      <c r="L88" s="8"/>
    </row>
    <row r="89" spans="11:12" s="4" customFormat="1" x14ac:dyDescent="0.2">
      <c r="K89" s="8"/>
      <c r="L89" s="8"/>
    </row>
  </sheetData>
  <sheetProtection algorithmName="SHA-512" hashValue="xz/x83/usmtneEIQm0fTsOsKZ1I8glCfVyi5Svciey6EPJplkSd2jluL0JAI6MB3paQ+sfNO6/gVpMAErLqgbQ==" saltValue="h/Nbj9f9T/9gFu83TFZXTg==" spinCount="100000" sheet="1" objects="1" scenarios="1" selectLockedCells="1"/>
  <mergeCells count="14">
    <mergeCell ref="B21:E21"/>
    <mergeCell ref="B16:E16"/>
    <mergeCell ref="B17:E17"/>
    <mergeCell ref="B18:E18"/>
    <mergeCell ref="B19:E19"/>
    <mergeCell ref="B20:E20"/>
    <mergeCell ref="B46:E46"/>
    <mergeCell ref="B47:E47"/>
    <mergeCell ref="B22:E22"/>
    <mergeCell ref="B41:E41"/>
    <mergeCell ref="B42:E42"/>
    <mergeCell ref="B43:E43"/>
    <mergeCell ref="B44:E44"/>
    <mergeCell ref="B45:E45"/>
  </mergeCells>
  <pageMargins left="0.7" right="0.7" top="0.78740157499999996" bottom="0.78740157499999996" header="0.3" footer="0.3"/>
  <pageSetup paperSize="9" scale="98" orientation="landscape" verticalDpi="0" r:id="rId1"/>
  <headerFooter>
    <oddHeader>&amp;R&amp;G
&amp;"Arial,Fett"&amp;12&amp;K92D050Die Ausbildungs-Experten</oddHeader>
    <oddFooter>&amp;Lwww.biztrain4u.de&amp;R
© by Astrid Leitl, BizTrain4U</oddFooter>
  </headerFooter>
  <ignoredErrors>
    <ignoredError sqref="H33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KSK_Contr7ff</vt:lpstr>
      <vt:lpstr>KSK_Contr7ff!Druckbereich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Leitl</dc:creator>
  <cp:lastModifiedBy>Astrid Leitl</cp:lastModifiedBy>
  <dcterms:created xsi:type="dcterms:W3CDTF">2015-10-14T06:50:27Z</dcterms:created>
  <dcterms:modified xsi:type="dcterms:W3CDTF">2015-12-11T15:46:26Z</dcterms:modified>
</cp:coreProperties>
</file>